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ervice\otherService\ISBA program council\ISBA202628_call\"/>
    </mc:Choice>
  </mc:AlternateContent>
  <xr:revisionPtr revIDLastSave="0" documentId="8_{B255A7FB-7DEC-4901-8F18-28AEB96FBF8D}" xr6:coauthVersionLast="47" xr6:coauthVersionMax="47" xr10:uidLastSave="{00000000-0000-0000-0000-000000000000}"/>
  <bookViews>
    <workbookView xWindow="1275" yWindow="1035" windowWidth="22725" windowHeight="19080" tabRatio="500" xr2:uid="{00000000-000D-0000-FFFF-FFFF00000000}"/>
  </bookViews>
  <sheets>
    <sheet name="Bonaven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3" i="1" l="1"/>
  <c r="B34" i="1"/>
  <c r="C48" i="1"/>
  <c r="C49" i="1"/>
  <c r="E8" i="1"/>
  <c r="B8" i="1" s="1"/>
  <c r="C8" i="1" s="1"/>
  <c r="C22" i="1"/>
  <c r="C29" i="1"/>
  <c r="C30" i="1"/>
  <c r="C32" i="1"/>
  <c r="C33" i="1"/>
  <c r="C38" i="1"/>
  <c r="C40" i="1"/>
  <c r="C42" i="1"/>
  <c r="E6" i="1"/>
  <c r="E7" i="1"/>
  <c r="E9" i="1"/>
  <c r="E10" i="1"/>
  <c r="E11" i="1"/>
  <c r="E12" i="1"/>
  <c r="E13" i="1"/>
  <c r="E14" i="1"/>
  <c r="E18" i="1"/>
  <c r="E19" i="1"/>
  <c r="C31" i="1"/>
  <c r="B43" i="1" l="1"/>
  <c r="C41" i="1" l="1"/>
  <c r="B39" i="1"/>
  <c r="C39" i="1" s="1"/>
  <c r="B15" i="1" l="1"/>
  <c r="C15" i="1" s="1"/>
  <c r="B16" i="1"/>
  <c r="C16" i="1" s="1"/>
  <c r="B37" i="1"/>
  <c r="C37" i="1" s="1"/>
  <c r="C36" i="1"/>
  <c r="C35" i="1"/>
  <c r="B12" i="1" l="1"/>
  <c r="C12" i="1" s="1"/>
  <c r="B13" i="1"/>
  <c r="C13" i="1" s="1"/>
  <c r="B18" i="1" l="1"/>
  <c r="C18" i="1" s="1"/>
  <c r="B19" i="1"/>
  <c r="C19" i="1" s="1"/>
  <c r="B20" i="1"/>
  <c r="C20" i="1" s="1"/>
  <c r="B17" i="1"/>
  <c r="C17" i="1" s="1"/>
  <c r="B14" i="1"/>
  <c r="C14" i="1" s="1"/>
  <c r="B11" i="1"/>
  <c r="C11" i="1" s="1"/>
  <c r="B10" i="1"/>
  <c r="C10" i="1" s="1"/>
  <c r="B9" i="1"/>
  <c r="C9" i="1" s="1"/>
  <c r="B7" i="1"/>
  <c r="C7" i="1" s="1"/>
  <c r="B6" i="1"/>
  <c r="C6" i="1" s="1"/>
  <c r="C24" i="1" l="1"/>
  <c r="B28" i="1"/>
  <c r="C28" i="1" s="1"/>
  <c r="B24" i="1"/>
  <c r="B46" i="1" l="1"/>
  <c r="C46" i="1" s="1"/>
  <c r="B51" i="1" l="1"/>
  <c r="C51" i="1" s="1"/>
  <c r="B53" i="1" l="1"/>
  <c r="C53" i="1" s="1"/>
</calcChain>
</file>

<file path=xl/sharedStrings.xml><?xml version="1.0" encoding="utf-8"?>
<sst xmlns="http://schemas.openxmlformats.org/spreadsheetml/2006/main" count="58" uniqueCount="57">
  <si>
    <t>REVENUES</t>
  </si>
  <si>
    <t>US Equivalent</t>
  </si>
  <si>
    <t>US$</t>
  </si>
  <si>
    <t>Registration</t>
  </si>
  <si>
    <t>REGISTRATION FEES/CATEGORY</t>
  </si>
  <si>
    <t>ISBA Member Full Registration – Early</t>
  </si>
  <si>
    <t>ISBA Member Full Registration – Regular</t>
  </si>
  <si>
    <t>ISBA Member Full Registration - Late</t>
  </si>
  <si>
    <t>Non-ISBA Member Full Registration – Early</t>
  </si>
  <si>
    <t>Non-ISBA Member Full Registration – Regular</t>
  </si>
  <si>
    <t>Non-ISBA Member Full Registration - Late</t>
  </si>
  <si>
    <t>ISBA Member Student Registration – Early</t>
  </si>
  <si>
    <t>ISBA Member Student Registration – Regular</t>
  </si>
  <si>
    <t>ISBA Member Student Registration - Late</t>
  </si>
  <si>
    <t>Non-ISBA Member Student Registration – Early</t>
  </si>
  <si>
    <t>Non-ISBA Member Student Registration – Regular</t>
  </si>
  <si>
    <t>Non-ISBA Member Student Registration - Late</t>
  </si>
  <si>
    <t>Short Course Fee</t>
  </si>
  <si>
    <t>Attendee Conference Dinner Ticket</t>
  </si>
  <si>
    <t xml:space="preserve">Accompanying Person Conference Dinner Ticket </t>
  </si>
  <si>
    <t>TOTAL REVENUES</t>
  </si>
  <si>
    <t>EXPENSES</t>
  </si>
  <si>
    <t>Credit Card Fees</t>
  </si>
  <si>
    <t>Venue Rental</t>
  </si>
  <si>
    <t>Posterboard Rentals</t>
  </si>
  <si>
    <t>Audio-Visual Equipment</t>
  </si>
  <si>
    <t>Signage</t>
  </si>
  <si>
    <t>Wifi</t>
  </si>
  <si>
    <t>App with conference schedule</t>
  </si>
  <si>
    <t>Coffee Breaks</t>
  </si>
  <si>
    <t>Opening Reception</t>
  </si>
  <si>
    <t>Banquet</t>
  </si>
  <si>
    <t>Committee Meetings</t>
  </si>
  <si>
    <t>Conference Materials</t>
  </si>
  <si>
    <t>Sub-Total Expenses</t>
  </si>
  <si>
    <t>Inflation</t>
  </si>
  <si>
    <t>Contingency</t>
  </si>
  <si>
    <t>TOTAL EXPENSES</t>
  </si>
  <si>
    <t>PROFIT/DEFICIT</t>
  </si>
  <si>
    <t>proportion of early registration:</t>
  </si>
  <si>
    <t>proportion of regular registration:</t>
  </si>
  <si>
    <t>proportion of late registration:</t>
  </si>
  <si>
    <t>proportion of ISBA members</t>
  </si>
  <si>
    <t>proportion of Students</t>
  </si>
  <si>
    <t>proportion of accompanying person dinner ticket</t>
  </si>
  <si>
    <t>proportion of people attending the dinner</t>
  </si>
  <si>
    <t>proportion of people attending the short courses</t>
  </si>
  <si>
    <t>exchange rate for 1 USD</t>
  </si>
  <si>
    <t>voucher 1st night drinks</t>
  </si>
  <si>
    <t>keynote/fundational/short course registration waver</t>
  </si>
  <si>
    <t>ISBA World Meeting Budget Template</t>
  </si>
  <si>
    <t>Local currency</t>
  </si>
  <si>
    <t xml:space="preserve">expected number of people: </t>
  </si>
  <si>
    <t>Local Sponsorship</t>
  </si>
  <si>
    <t>Website Design and Hosting</t>
  </si>
  <si>
    <t>childcare facilities</t>
  </si>
  <si>
    <t>admin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</si>
</sst>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&quot; $&quot;_ ;_ * \(#,##0.00&quot;) $&quot;_ ;_ * \-??_)&quot; $&quot;_ ;_ @_ "/>
    <numFmt numFmtId="165" formatCode="_ * #,##0_)&quot; $&quot;_ ;_ * \(#,##0&quot;) $&quot;_ ;_ * \-??_)&quot; $&quot;_ ;_ @_ "/>
  </numFmts>
  <fonts count="7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2" fontId="0" fillId="0" borderId="0" xfId="0" applyNumberFormat="1"/>
    <xf numFmtId="165" fontId="0" fillId="0" borderId="0" xfId="0" applyNumberFormat="1" applyBorder="1"/>
    <xf numFmtId="0" fontId="0" fillId="0" borderId="0" xfId="0" applyFont="1" applyBorder="1"/>
    <xf numFmtId="0" fontId="0" fillId="0" borderId="0" xfId="0" applyFont="1" applyBorder="1" applyAlignment="1">
      <alignment vertical="center" wrapText="1"/>
    </xf>
    <xf numFmtId="165" fontId="0" fillId="0" borderId="0" xfId="1" applyNumberFormat="1" applyFont="1" applyBorder="1" applyAlignment="1" applyProtection="1"/>
    <xf numFmtId="165" fontId="0" fillId="0" borderId="0" xfId="0" applyNumberFormat="1"/>
    <xf numFmtId="0" fontId="3" fillId="0" borderId="1" xfId="0" applyFont="1" applyBorder="1"/>
    <xf numFmtId="165" fontId="3" fillId="0" borderId="1" xfId="1" applyNumberFormat="1" applyFont="1" applyBorder="1" applyAlignment="1" applyProtection="1"/>
    <xf numFmtId="165" fontId="3" fillId="0" borderId="2" xfId="1" applyNumberFormat="1" applyFont="1" applyBorder="1" applyAlignment="1" applyProtection="1"/>
    <xf numFmtId="165" fontId="3" fillId="0" borderId="0" xfId="1" applyNumberFormat="1" applyFont="1" applyBorder="1" applyAlignment="1" applyProtection="1"/>
    <xf numFmtId="165" fontId="3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165" fontId="0" fillId="2" borderId="0" xfId="1" applyNumberFormat="1" applyFont="1" applyFill="1" applyBorder="1" applyAlignment="1" applyProtection="1"/>
    <xf numFmtId="0" fontId="6" fillId="0" borderId="0" xfId="0" applyFont="1"/>
    <xf numFmtId="0" fontId="0" fillId="0" borderId="0" xfId="0" applyBorder="1"/>
    <xf numFmtId="0" fontId="0" fillId="0" borderId="0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Normal="100" workbookViewId="0">
      <selection activeCell="A46" sqref="A46"/>
    </sheetView>
  </sheetViews>
  <sheetFormatPr defaultColWidth="10.7109375" defaultRowHeight="15" x14ac:dyDescent="0.25"/>
  <cols>
    <col min="1" max="1" width="45" customWidth="1"/>
    <col min="2" max="2" width="12.5703125" customWidth="1"/>
    <col min="3" max="4" width="12.42578125" customWidth="1"/>
    <col min="5" max="5" width="12.5703125" customWidth="1"/>
    <col min="6" max="7" width="17.28515625" customWidth="1"/>
    <col min="8" max="8" width="38.42578125" customWidth="1"/>
  </cols>
  <sheetData>
    <row r="1" spans="1:9" ht="18.75" x14ac:dyDescent="0.3">
      <c r="A1" s="18" t="s">
        <v>50</v>
      </c>
      <c r="B1" s="18"/>
      <c r="C1" s="18"/>
      <c r="D1" s="16"/>
    </row>
    <row r="2" spans="1:9" x14ac:dyDescent="0.25">
      <c r="A2" s="1"/>
    </row>
    <row r="3" spans="1:9" x14ac:dyDescent="0.25">
      <c r="B3" s="19"/>
      <c r="C3" s="19"/>
      <c r="D3" s="17"/>
      <c r="E3" t="s">
        <v>4</v>
      </c>
    </row>
    <row r="4" spans="1:9" x14ac:dyDescent="0.25">
      <c r="A4" s="2" t="s">
        <v>0</v>
      </c>
      <c r="B4" s="3" t="s">
        <v>51</v>
      </c>
      <c r="C4" s="3" t="s">
        <v>1</v>
      </c>
      <c r="D4" s="3"/>
      <c r="E4" s="3" t="s">
        <v>51</v>
      </c>
      <c r="F4" s="3" t="s">
        <v>2</v>
      </c>
      <c r="G4" s="3"/>
      <c r="H4" s="22" t="s">
        <v>52</v>
      </c>
      <c r="I4">
        <v>600</v>
      </c>
    </row>
    <row r="5" spans="1:9" x14ac:dyDescent="0.25">
      <c r="A5" s="2" t="s">
        <v>3</v>
      </c>
      <c r="B5" s="17"/>
      <c r="C5" s="17"/>
      <c r="D5" s="17"/>
    </row>
    <row r="6" spans="1:9" x14ac:dyDescent="0.25">
      <c r="A6" s="4" t="s">
        <v>5</v>
      </c>
      <c r="B6" s="9">
        <f>$I$4*(1-$I$10)*$I$9*$I$6*E6</f>
        <v>172368.00000000003</v>
      </c>
      <c r="C6" s="6">
        <f>B6/$I$12</f>
        <v>143640.00000000003</v>
      </c>
      <c r="D6" s="6"/>
      <c r="E6">
        <f>F6*$I$12</f>
        <v>570</v>
      </c>
      <c r="F6" s="5">
        <v>475</v>
      </c>
      <c r="G6" s="5"/>
      <c r="H6" t="s">
        <v>39</v>
      </c>
      <c r="I6">
        <v>0.8</v>
      </c>
    </row>
    <row r="7" spans="1:9" x14ac:dyDescent="0.25">
      <c r="A7" s="4" t="s">
        <v>6</v>
      </c>
      <c r="B7" s="9">
        <f>$I$4*(1-$I$10)*$I$9*$I$7*E7</f>
        <v>52164.000000000007</v>
      </c>
      <c r="C7" s="6">
        <f>B7/$I$12</f>
        <v>43470.000000000007</v>
      </c>
      <c r="D7" s="6"/>
      <c r="E7">
        <f>F7*$I$12</f>
        <v>690</v>
      </c>
      <c r="F7" s="5">
        <v>575</v>
      </c>
      <c r="G7" s="5"/>
      <c r="H7" s="20" t="s">
        <v>40</v>
      </c>
      <c r="I7">
        <v>0.2</v>
      </c>
    </row>
    <row r="8" spans="1:9" x14ac:dyDescent="0.25">
      <c r="A8" s="4" t="s">
        <v>7</v>
      </c>
      <c r="B8" s="9">
        <f>$I$4*(1-$I$10)*$I$9*$I$8*E8</f>
        <v>0</v>
      </c>
      <c r="C8" s="6">
        <f>B8/$I$12</f>
        <v>0</v>
      </c>
      <c r="D8" s="6"/>
      <c r="E8">
        <f>F8*$I$12</f>
        <v>840</v>
      </c>
      <c r="F8" s="5">
        <v>700</v>
      </c>
      <c r="G8" s="5"/>
      <c r="H8" t="s">
        <v>41</v>
      </c>
      <c r="I8">
        <v>0</v>
      </c>
    </row>
    <row r="9" spans="1:9" x14ac:dyDescent="0.25">
      <c r="A9" s="4" t="s">
        <v>8</v>
      </c>
      <c r="B9" s="9">
        <f>$I$4*(1-$I$10)*(1-$I$9)*$I$6*E9</f>
        <v>23183.999999999996</v>
      </c>
      <c r="C9" s="6">
        <f>B9/$I$12</f>
        <v>19319.999999999996</v>
      </c>
      <c r="D9" s="6"/>
      <c r="E9">
        <f>F9*$I$12</f>
        <v>690</v>
      </c>
      <c r="F9" s="5">
        <v>575</v>
      </c>
      <c r="G9" s="5"/>
      <c r="H9" t="s">
        <v>42</v>
      </c>
      <c r="I9">
        <v>0.9</v>
      </c>
    </row>
    <row r="10" spans="1:9" x14ac:dyDescent="0.25">
      <c r="A10" s="4" t="s">
        <v>9</v>
      </c>
      <c r="B10" s="9">
        <f>$I$4*(1-$I$10)*(1-$I$9)*$I$7*E10</f>
        <v>6803.9999999999991</v>
      </c>
      <c r="C10" s="6">
        <f>B10/$I$12</f>
        <v>5669.9999999999991</v>
      </c>
      <c r="D10" s="6"/>
      <c r="E10">
        <f>F10*$I$12</f>
        <v>810</v>
      </c>
      <c r="F10" s="5">
        <v>675</v>
      </c>
      <c r="G10" s="5"/>
      <c r="H10" t="s">
        <v>43</v>
      </c>
      <c r="I10">
        <v>0.3</v>
      </c>
    </row>
    <row r="11" spans="1:9" x14ac:dyDescent="0.25">
      <c r="A11" s="4" t="s">
        <v>10</v>
      </c>
      <c r="B11" s="9">
        <f>$I$4*(1-$I$10)*(1-$I$9)*$I$8*E11</f>
        <v>0</v>
      </c>
      <c r="C11" s="6">
        <f>B11/$I$12</f>
        <v>0</v>
      </c>
      <c r="D11" s="6"/>
      <c r="E11">
        <f>F11*$I$12</f>
        <v>960</v>
      </c>
      <c r="F11" s="5">
        <v>800</v>
      </c>
      <c r="G11" s="5"/>
    </row>
    <row r="12" spans="1:9" x14ac:dyDescent="0.25">
      <c r="A12" s="4" t="s">
        <v>11</v>
      </c>
      <c r="B12" s="9">
        <f>$I$4*$I$10*$I$6*E12</f>
        <v>34560</v>
      </c>
      <c r="C12" s="6">
        <f>B12/$I$12</f>
        <v>28800</v>
      </c>
      <c r="D12" s="6"/>
      <c r="E12">
        <f>F12*$I$12</f>
        <v>240</v>
      </c>
      <c r="F12" s="5">
        <v>200</v>
      </c>
      <c r="G12" s="5"/>
      <c r="H12" t="s">
        <v>47</v>
      </c>
      <c r="I12">
        <v>1.2</v>
      </c>
    </row>
    <row r="13" spans="1:9" x14ac:dyDescent="0.25">
      <c r="A13" s="4" t="s">
        <v>12</v>
      </c>
      <c r="B13" s="9">
        <f>$I$4*$I$10*$I$7*E13</f>
        <v>12960</v>
      </c>
      <c r="C13" s="6">
        <f>B13/$I$12</f>
        <v>10800</v>
      </c>
      <c r="D13" s="6"/>
      <c r="E13">
        <f>F13*$I$12</f>
        <v>360</v>
      </c>
      <c r="F13" s="5">
        <v>300</v>
      </c>
      <c r="G13" s="5"/>
    </row>
    <row r="14" spans="1:9" x14ac:dyDescent="0.25">
      <c r="A14" s="7" t="s">
        <v>13</v>
      </c>
      <c r="B14" s="9">
        <f>$I$4*$I$10*$I$9*$I$8*E14</f>
        <v>0</v>
      </c>
      <c r="C14" s="6">
        <f>B14/$I$12</f>
        <v>0</v>
      </c>
      <c r="D14" s="6"/>
      <c r="E14">
        <f>F14*$I$12</f>
        <v>600</v>
      </c>
      <c r="F14" s="5">
        <v>500</v>
      </c>
      <c r="G14" s="5"/>
    </row>
    <row r="15" spans="1:9" x14ac:dyDescent="0.25">
      <c r="A15" s="8" t="s">
        <v>14</v>
      </c>
      <c r="B15" s="9">
        <f>$I$4*$I$10*$I$6*E15</f>
        <v>0</v>
      </c>
      <c r="C15" s="6">
        <f>B15/$I$12</f>
        <v>0</v>
      </c>
      <c r="D15" s="6"/>
      <c r="E15">
        <v>0</v>
      </c>
      <c r="F15" s="5">
        <v>300</v>
      </c>
      <c r="G15" s="5"/>
    </row>
    <row r="16" spans="1:9" ht="30" x14ac:dyDescent="0.25">
      <c r="A16" s="8" t="s">
        <v>15</v>
      </c>
      <c r="B16" s="9">
        <f>$I$4*$I$10*(1-$I$9)*$I$7*E16</f>
        <v>0</v>
      </c>
      <c r="C16" s="6">
        <f>B16/$I$12</f>
        <v>0</v>
      </c>
      <c r="D16" s="6"/>
      <c r="E16">
        <v>0</v>
      </c>
      <c r="F16" s="5">
        <v>400</v>
      </c>
      <c r="G16" s="5"/>
    </row>
    <row r="17" spans="1:9" x14ac:dyDescent="0.25">
      <c r="A17" s="8" t="s">
        <v>16</v>
      </c>
      <c r="B17" s="9">
        <f>$I$4*$I$10*(1-$I$9)*$I$8*E17</f>
        <v>0</v>
      </c>
      <c r="C17" s="6">
        <f>B17/$I$12</f>
        <v>0</v>
      </c>
      <c r="D17" s="6"/>
      <c r="E17">
        <v>0</v>
      </c>
      <c r="F17" s="5">
        <v>600</v>
      </c>
      <c r="G17" s="5"/>
    </row>
    <row r="18" spans="1:9" x14ac:dyDescent="0.25">
      <c r="A18" s="8" t="s">
        <v>17</v>
      </c>
      <c r="B18" s="9">
        <f>$I$4*$I$18*E18</f>
        <v>10800</v>
      </c>
      <c r="C18" s="6">
        <f>B18/$I$12</f>
        <v>9000</v>
      </c>
      <c r="D18" s="6"/>
      <c r="E18">
        <f>F18*$I$12</f>
        <v>120</v>
      </c>
      <c r="F18" s="5">
        <v>100</v>
      </c>
      <c r="G18" s="5"/>
      <c r="H18" t="s">
        <v>46</v>
      </c>
      <c r="I18">
        <v>0.15</v>
      </c>
    </row>
    <row r="19" spans="1:9" x14ac:dyDescent="0.25">
      <c r="A19" s="8" t="s">
        <v>18</v>
      </c>
      <c r="B19" s="9">
        <f>$I$4*$I$19*E19</f>
        <v>34560</v>
      </c>
      <c r="C19" s="6">
        <f>B19/$I$12</f>
        <v>28800</v>
      </c>
      <c r="D19" s="6"/>
      <c r="E19">
        <f>F19*$I$12</f>
        <v>72</v>
      </c>
      <c r="F19" s="5">
        <v>60</v>
      </c>
      <c r="G19" s="5"/>
      <c r="H19" t="s">
        <v>45</v>
      </c>
      <c r="I19">
        <v>0.8</v>
      </c>
    </row>
    <row r="20" spans="1:9" x14ac:dyDescent="0.25">
      <c r="A20" s="8" t="s">
        <v>19</v>
      </c>
      <c r="B20" s="9">
        <f>$I$4*$I$20*E19</f>
        <v>4320</v>
      </c>
      <c r="C20" s="6">
        <f>B20/$I$12</f>
        <v>3600</v>
      </c>
      <c r="D20" s="6"/>
      <c r="H20" t="s">
        <v>44</v>
      </c>
      <c r="I20">
        <v>0.1</v>
      </c>
    </row>
    <row r="21" spans="1:9" x14ac:dyDescent="0.25">
      <c r="A21" s="4"/>
      <c r="B21" s="9"/>
      <c r="C21" s="6"/>
      <c r="D21" s="6"/>
    </row>
    <row r="22" spans="1:9" x14ac:dyDescent="0.25">
      <c r="A22" t="s">
        <v>53</v>
      </c>
      <c r="B22" s="9">
        <v>0</v>
      </c>
      <c r="C22" s="6">
        <f>B22/$I$12</f>
        <v>0</v>
      </c>
      <c r="D22" s="6"/>
    </row>
    <row r="23" spans="1:9" ht="15.75" thickBot="1" x14ac:dyDescent="0.3">
      <c r="B23" s="9"/>
      <c r="C23" s="10"/>
      <c r="D23" s="10"/>
    </row>
    <row r="24" spans="1:9" ht="15.75" thickBot="1" x14ac:dyDescent="0.3">
      <c r="A24" s="11" t="s">
        <v>20</v>
      </c>
      <c r="B24" s="12">
        <f>SUM(B6:B23)</f>
        <v>351720</v>
      </c>
      <c r="C24" s="13">
        <f>SUM(C6:C23)</f>
        <v>293100</v>
      </c>
      <c r="D24" s="14"/>
    </row>
    <row r="26" spans="1:9" x14ac:dyDescent="0.25">
      <c r="A26" s="1" t="s">
        <v>21</v>
      </c>
    </row>
    <row r="28" spans="1:9" x14ac:dyDescent="0.25">
      <c r="A28" s="23" t="s">
        <v>22</v>
      </c>
      <c r="B28" s="9">
        <f>SUM(B6:B20)*0.03</f>
        <v>10551.6</v>
      </c>
      <c r="C28" s="9">
        <f>B28/$I$12</f>
        <v>8793</v>
      </c>
      <c r="D28" s="9"/>
      <c r="E28" s="23"/>
    </row>
    <row r="29" spans="1:9" x14ac:dyDescent="0.25">
      <c r="A29" s="23" t="s">
        <v>23</v>
      </c>
      <c r="B29" s="9">
        <v>0</v>
      </c>
      <c r="C29" s="9">
        <f>B29/$I$12</f>
        <v>0</v>
      </c>
      <c r="D29" s="9"/>
      <c r="E29" s="23"/>
    </row>
    <row r="30" spans="1:9" x14ac:dyDescent="0.25">
      <c r="A30" s="23" t="s">
        <v>24</v>
      </c>
      <c r="B30" s="9">
        <v>0</v>
      </c>
      <c r="C30" s="9">
        <f>B30/$I$12</f>
        <v>0</v>
      </c>
      <c r="D30" s="9"/>
      <c r="E30" s="23"/>
    </row>
    <row r="31" spans="1:9" x14ac:dyDescent="0.25">
      <c r="A31" s="23" t="s">
        <v>25</v>
      </c>
      <c r="B31" s="9">
        <v>0</v>
      </c>
      <c r="C31" s="9">
        <f>B31/$I$12</f>
        <v>0</v>
      </c>
      <c r="D31" s="9"/>
      <c r="E31" s="23"/>
    </row>
    <row r="32" spans="1:9" x14ac:dyDescent="0.25">
      <c r="A32" s="23" t="s">
        <v>26</v>
      </c>
      <c r="B32" s="9">
        <v>0</v>
      </c>
      <c r="C32" s="9">
        <f>B32/$I$12</f>
        <v>0</v>
      </c>
      <c r="D32" s="9"/>
      <c r="E32" s="23"/>
    </row>
    <row r="33" spans="1:5" x14ac:dyDescent="0.25">
      <c r="A33" s="23" t="s">
        <v>27</v>
      </c>
      <c r="B33" s="9">
        <v>0</v>
      </c>
      <c r="C33" s="9">
        <f>B33/$I$12</f>
        <v>0</v>
      </c>
      <c r="D33" s="9"/>
      <c r="E33" s="23"/>
    </row>
    <row r="34" spans="1:5" x14ac:dyDescent="0.25">
      <c r="A34" s="23" t="s">
        <v>28</v>
      </c>
      <c r="B34" s="9">
        <f>C34*I12</f>
        <v>4200</v>
      </c>
      <c r="C34" s="9">
        <v>3500</v>
      </c>
      <c r="D34" s="9"/>
      <c r="E34" s="23"/>
    </row>
    <row r="35" spans="1:5" x14ac:dyDescent="0.25">
      <c r="A35" s="23" t="s">
        <v>29</v>
      </c>
      <c r="B35" s="21">
        <v>0</v>
      </c>
      <c r="C35" s="9">
        <f>B35/$I$12</f>
        <v>0</v>
      </c>
      <c r="D35" s="9"/>
      <c r="E35" s="23"/>
    </row>
    <row r="36" spans="1:5" x14ac:dyDescent="0.25">
      <c r="A36" s="23" t="s">
        <v>30</v>
      </c>
      <c r="B36" s="21">
        <v>0</v>
      </c>
      <c r="C36" s="9">
        <f>B36/$I$12</f>
        <v>0</v>
      </c>
      <c r="D36" s="9"/>
      <c r="E36" s="23"/>
    </row>
    <row r="37" spans="1:5" x14ac:dyDescent="0.25">
      <c r="A37" s="23" t="s">
        <v>31</v>
      </c>
      <c r="B37" s="21">
        <f>(($I$4*$I$19*100)+($I$4*$I$20*100))</f>
        <v>54000</v>
      </c>
      <c r="C37" s="9">
        <f>B37/$I$12</f>
        <v>45000</v>
      </c>
      <c r="D37" s="9"/>
      <c r="E37" s="23"/>
    </row>
    <row r="38" spans="1:5" x14ac:dyDescent="0.25">
      <c r="A38" s="23" t="s">
        <v>32</v>
      </c>
      <c r="B38" s="9"/>
      <c r="C38" s="9">
        <f>B38/$I$12</f>
        <v>0</v>
      </c>
      <c r="D38" s="9"/>
      <c r="E38" s="23"/>
    </row>
    <row r="39" spans="1:5" x14ac:dyDescent="0.25">
      <c r="A39" s="23" t="s">
        <v>48</v>
      </c>
      <c r="B39" s="9">
        <f>$I$4*0</f>
        <v>0</v>
      </c>
      <c r="C39" s="9">
        <f>B39*$I$12</f>
        <v>0</v>
      </c>
      <c r="D39" s="9"/>
      <c r="E39" s="23"/>
    </row>
    <row r="40" spans="1:5" x14ac:dyDescent="0.25">
      <c r="A40" s="23" t="s">
        <v>54</v>
      </c>
      <c r="B40" s="9"/>
      <c r="C40" s="9">
        <f>B40/$I$12</f>
        <v>0</v>
      </c>
      <c r="D40" s="9"/>
      <c r="E40" s="23"/>
    </row>
    <row r="41" spans="1:5" x14ac:dyDescent="0.25">
      <c r="A41" s="23" t="s">
        <v>33</v>
      </c>
      <c r="B41" s="9">
        <v>0</v>
      </c>
      <c r="C41" s="9">
        <f>B41/$I$12</f>
        <v>0</v>
      </c>
      <c r="D41" s="9"/>
      <c r="E41" s="23"/>
    </row>
    <row r="42" spans="1:5" x14ac:dyDescent="0.25">
      <c r="A42" s="23" t="s">
        <v>56</v>
      </c>
      <c r="B42" s="9"/>
      <c r="C42" s="9">
        <f>B42/$I$12</f>
        <v>0</v>
      </c>
      <c r="D42" s="9"/>
      <c r="E42" s="23"/>
    </row>
    <row r="43" spans="1:5" x14ac:dyDescent="0.25">
      <c r="A43" s="23" t="s">
        <v>49</v>
      </c>
      <c r="B43" s="9">
        <f>C43*$I$12</f>
        <v>8550</v>
      </c>
      <c r="C43" s="9">
        <f>15*$F$6</f>
        <v>7125</v>
      </c>
      <c r="D43" s="9"/>
      <c r="E43" s="23"/>
    </row>
    <row r="44" spans="1:5" x14ac:dyDescent="0.25">
      <c r="A44" s="24" t="s">
        <v>55</v>
      </c>
      <c r="B44" s="9"/>
      <c r="C44" s="9"/>
      <c r="D44" s="9"/>
      <c r="E44" s="23"/>
    </row>
    <row r="45" spans="1:5" x14ac:dyDescent="0.25">
      <c r="A45" s="23"/>
      <c r="B45" s="9"/>
      <c r="C45" s="9"/>
      <c r="D45" s="9"/>
      <c r="E45" s="23"/>
    </row>
    <row r="46" spans="1:5" s="2" customFormat="1" x14ac:dyDescent="0.25">
      <c r="A46" s="2" t="s">
        <v>34</v>
      </c>
      <c r="B46" s="14">
        <f>SUM(B29:B45)</f>
        <v>66750</v>
      </c>
      <c r="C46" s="14">
        <f>B46/1.15</f>
        <v>58043.478260869568</v>
      </c>
      <c r="D46" s="14"/>
    </row>
    <row r="47" spans="1:5" x14ac:dyDescent="0.25">
      <c r="B47" s="9"/>
      <c r="C47" s="9"/>
      <c r="D47" s="9"/>
    </row>
    <row r="48" spans="1:5" x14ac:dyDescent="0.25">
      <c r="A48" s="23" t="s">
        <v>35</v>
      </c>
      <c r="B48" s="9"/>
      <c r="C48" s="9">
        <f>B48/1.15</f>
        <v>0</v>
      </c>
      <c r="D48" s="9"/>
    </row>
    <row r="49" spans="1:4" x14ac:dyDescent="0.25">
      <c r="A49" s="23" t="s">
        <v>36</v>
      </c>
      <c r="B49" s="9"/>
      <c r="C49" s="9">
        <f>B49/1.15</f>
        <v>0</v>
      </c>
      <c r="D49" s="9"/>
    </row>
    <row r="50" spans="1:4" ht="15.75" thickBot="1" x14ac:dyDescent="0.3">
      <c r="B50" s="9"/>
      <c r="C50" s="9"/>
      <c r="D50" s="9"/>
    </row>
    <row r="51" spans="1:4" s="2" customFormat="1" ht="15.75" thickBot="1" x14ac:dyDescent="0.3">
      <c r="A51" s="11" t="s">
        <v>37</v>
      </c>
      <c r="B51" s="12">
        <f>B46+B48+B49</f>
        <v>66750</v>
      </c>
      <c r="C51" s="13">
        <f>B51/1.15</f>
        <v>58043.478260869568</v>
      </c>
      <c r="D51" s="14"/>
    </row>
    <row r="52" spans="1:4" ht="15.75" thickBot="1" x14ac:dyDescent="0.3">
      <c r="C52" s="9"/>
      <c r="D52" s="9"/>
    </row>
    <row r="53" spans="1:4" s="2" customFormat="1" ht="15.75" thickBot="1" x14ac:dyDescent="0.3">
      <c r="A53" s="11" t="s">
        <v>38</v>
      </c>
      <c r="B53" s="15">
        <f>B24-B51</f>
        <v>284970</v>
      </c>
      <c r="C53" s="13">
        <f>B53/1.15</f>
        <v>247800.00000000003</v>
      </c>
      <c r="D53" s="14"/>
    </row>
  </sheetData>
  <mergeCells count="2">
    <mergeCell ref="A1:C1"/>
    <mergeCell ref="B3:C3"/>
  </mergeCells>
  <pageMargins left="0.7" right="0.7" top="0.75" bottom="0.75" header="0.51180555555555496" footer="0.51180555555555496"/>
  <pageSetup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Bonaventure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Administrateur</dc:creator>
  <dc:description/>
  <cp:lastModifiedBy>Matthias</cp:lastModifiedBy>
  <cp:revision>9</cp:revision>
  <cp:lastPrinted>2018-03-07T19:45:54Z</cp:lastPrinted>
  <dcterms:created xsi:type="dcterms:W3CDTF">2018-01-30T19:12:12Z</dcterms:created>
  <dcterms:modified xsi:type="dcterms:W3CDTF">2022-07-15T19:51:21Z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